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purl.oclc.org/ooxml/officeDocument/relationships/officeDocument" Target="xl/workbook.xml"/><Relationship Id="rId4" Type="http://purl.oclc.org/ooxml/officeDocument/relationships/extendedProperties" Target="docProps/app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822"/>
  <workbookPr dateCompatibility="0" codeName="Ten_skoroszyt" defaultThemeVersion="202300"/>
  <mc:AlternateContent xmlns:mc="http://schemas.openxmlformats.org/markup-compatibility/2006">
    <mc:Choice Requires="x15">
      <x15ac:absPath xmlns:x15ac="http://schemas.microsoft.com/office/spreadsheetml/2010/11/ac" url="C:\Users\Kacper\Desktop\portfoliocontent\"/>
    </mc:Choice>
  </mc:AlternateContent>
  <xr:revisionPtr revIDLastSave="0" documentId="13_ncr:9_{D97E3132-2B6E-4A14-A9F6-EFCD048017F1}" xr6:coauthVersionLast="47" xr6:coauthVersionMax="47" xr10:uidLastSave="{00000000-0000-0000-0000-000000000000}"/>
  <bookViews>
    <workbookView xWindow="-108" yWindow="-108" windowWidth="23256" windowHeight="12456" xr2:uid="{403A5AE2-50FE-B047-8938-21036C16AB83}"/>
  </bookViews>
  <sheets>
    <sheet name="Cohort Analysis" sheetId="1" r:id="rId1"/>
  </sheets>
  <calcPr calcId="191029" iterateDelta="1E-4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B65" i="1" l="1"/>
  <c r="D60" i="1"/>
  <c r="D59" i="1"/>
  <c r="D58" i="1"/>
  <c r="D57" i="1"/>
  <c r="D56" i="1"/>
  <c r="D55" i="1"/>
  <c r="D54" i="1"/>
  <c r="D53" i="1"/>
  <c r="D52" i="1"/>
  <c r="D51" i="1"/>
  <c r="D50" i="1"/>
  <c r="D49" i="1"/>
  <c r="B15" i="1"/>
  <c r="C15" i="1" s="1"/>
  <c r="C32" i="1" s="1"/>
  <c r="I15" i="1" l="1"/>
  <c r="H15" i="1"/>
  <c r="G15" i="1"/>
  <c r="F15" i="1"/>
  <c r="M15" i="1"/>
  <c r="M28" i="1" s="1"/>
  <c r="D15" i="1"/>
  <c r="B32" i="1"/>
  <c r="B16" i="1"/>
  <c r="E15" i="1"/>
  <c r="L15" i="1"/>
  <c r="J15" i="1"/>
  <c r="K15" i="1"/>
  <c r="F32" i="1" l="1"/>
  <c r="I32" i="1"/>
  <c r="D32" i="1"/>
  <c r="M32" i="1"/>
  <c r="M45" i="1" s="1"/>
  <c r="K32" i="1"/>
  <c r="J32" i="1"/>
  <c r="G32" i="1"/>
  <c r="L32" i="1"/>
  <c r="H32" i="1"/>
  <c r="E32" i="1"/>
  <c r="B17" i="1"/>
  <c r="E16" i="1"/>
  <c r="E33" i="1" s="1"/>
  <c r="D16" i="1"/>
  <c r="D33" i="1" s="1"/>
  <c r="K16" i="1"/>
  <c r="K33" i="1" s="1"/>
  <c r="C16" i="1"/>
  <c r="J16" i="1"/>
  <c r="J33" i="1" s="1"/>
  <c r="B33" i="1"/>
  <c r="H16" i="1"/>
  <c r="H33" i="1" s="1"/>
  <c r="L16" i="1"/>
  <c r="L33" i="1" s="1"/>
  <c r="I16" i="1"/>
  <c r="I33" i="1" s="1"/>
  <c r="G16" i="1"/>
  <c r="G33" i="1" s="1"/>
  <c r="F16" i="1"/>
  <c r="F33" i="1" s="1"/>
  <c r="B49" i="1" l="1"/>
  <c r="L45" i="1"/>
  <c r="L28" i="1"/>
  <c r="C33" i="1"/>
  <c r="J17" i="1"/>
  <c r="I17" i="1"/>
  <c r="B34" i="1"/>
  <c r="F17" i="1"/>
  <c r="H17" i="1"/>
  <c r="G17" i="1"/>
  <c r="E17" i="1"/>
  <c r="B18" i="1"/>
  <c r="K17" i="1"/>
  <c r="K28" i="1" s="1"/>
  <c r="C17" i="1"/>
  <c r="C34" i="1" s="1"/>
  <c r="D17" i="1"/>
  <c r="C49" i="1" l="1"/>
  <c r="B50" i="1"/>
  <c r="C50" i="1" s="1"/>
  <c r="F50" i="1" s="1"/>
  <c r="F34" i="1"/>
  <c r="H34" i="1"/>
  <c r="K34" i="1"/>
  <c r="K45" i="1" s="1"/>
  <c r="J34" i="1"/>
  <c r="E34" i="1"/>
  <c r="G34" i="1"/>
  <c r="D34" i="1"/>
  <c r="E49" i="1"/>
  <c r="F49" i="1"/>
  <c r="I34" i="1"/>
  <c r="B35" i="1"/>
  <c r="H18" i="1"/>
  <c r="F18" i="1"/>
  <c r="F35" i="1" s="1"/>
  <c r="E18" i="1"/>
  <c r="B19" i="1"/>
  <c r="G18" i="1"/>
  <c r="G35" i="1" s="1"/>
  <c r="D18" i="1"/>
  <c r="C18" i="1"/>
  <c r="J18" i="1"/>
  <c r="J28" i="1" s="1"/>
  <c r="I18" i="1"/>
  <c r="E50" i="1" l="1"/>
  <c r="E35" i="1"/>
  <c r="I35" i="1"/>
  <c r="C35" i="1"/>
  <c r="D35" i="1"/>
  <c r="H35" i="1"/>
  <c r="B51" i="1"/>
  <c r="C51" i="1" s="1"/>
  <c r="F51" i="1" s="1"/>
  <c r="J35" i="1"/>
  <c r="J45" i="1" s="1"/>
  <c r="G19" i="1"/>
  <c r="G36" i="1" s="1"/>
  <c r="E19" i="1"/>
  <c r="E36" i="1" s="1"/>
  <c r="C19" i="1"/>
  <c r="F19" i="1"/>
  <c r="D19" i="1"/>
  <c r="B20" i="1"/>
  <c r="B36" i="1"/>
  <c r="H19" i="1"/>
  <c r="I19" i="1"/>
  <c r="I28" i="1" s="1"/>
  <c r="E51" i="1" l="1"/>
  <c r="H36" i="1"/>
  <c r="C36" i="1"/>
  <c r="I36" i="1"/>
  <c r="I45" i="1" s="1"/>
  <c r="D36" i="1"/>
  <c r="B52" i="1"/>
  <c r="C52" i="1" s="1"/>
  <c r="E52" i="1" s="1"/>
  <c r="F36" i="1"/>
  <c r="G20" i="1"/>
  <c r="E20" i="1"/>
  <c r="E37" i="1" s="1"/>
  <c r="D20" i="1"/>
  <c r="D37" i="1" s="1"/>
  <c r="F20" i="1"/>
  <c r="F37" i="1" s="1"/>
  <c r="C20" i="1"/>
  <c r="C37" i="1" s="1"/>
  <c r="H20" i="1"/>
  <c r="H37" i="1" s="1"/>
  <c r="B37" i="1"/>
  <c r="B21" i="1"/>
  <c r="H45" i="1" l="1"/>
  <c r="H28" i="1"/>
  <c r="F52" i="1"/>
  <c r="G37" i="1"/>
  <c r="B54" i="1"/>
  <c r="C54" i="1" s="1"/>
  <c r="F54" i="1" s="1"/>
  <c r="B53" i="1"/>
  <c r="C53" i="1" s="1"/>
  <c r="F53" i="1" s="1"/>
  <c r="B38" i="1"/>
  <c r="B22" i="1"/>
  <c r="D21" i="1"/>
  <c r="D38" i="1" s="1"/>
  <c r="C21" i="1"/>
  <c r="G21" i="1"/>
  <c r="G28" i="1" s="1"/>
  <c r="F21" i="1"/>
  <c r="E21" i="1"/>
  <c r="E38" i="1" s="1"/>
  <c r="G38" i="1" l="1"/>
  <c r="G45" i="1" s="1"/>
  <c r="C38" i="1"/>
  <c r="E53" i="1"/>
  <c r="F38" i="1"/>
  <c r="E54" i="1"/>
  <c r="B23" i="1"/>
  <c r="B39" i="1"/>
  <c r="F22" i="1"/>
  <c r="F28" i="1" s="1"/>
  <c r="E22" i="1"/>
  <c r="E39" i="1" s="1"/>
  <c r="D22" i="1"/>
  <c r="D39" i="1" s="1"/>
  <c r="C22" i="1"/>
  <c r="C39" i="1" s="1"/>
  <c r="B55" i="1" l="1"/>
  <c r="C55" i="1" s="1"/>
  <c r="F55" i="1" s="1"/>
  <c r="F39" i="1"/>
  <c r="F45" i="1" s="1"/>
  <c r="E55" i="1"/>
  <c r="E23" i="1"/>
  <c r="E28" i="1" s="1"/>
  <c r="C23" i="1"/>
  <c r="C40" i="1" s="1"/>
  <c r="D23" i="1"/>
  <c r="D40" i="1" s="1"/>
  <c r="B40" i="1"/>
  <c r="B24" i="1"/>
  <c r="B56" i="1" l="1"/>
  <c r="C56" i="1" s="1"/>
  <c r="E56" i="1" s="1"/>
  <c r="E40" i="1"/>
  <c r="E45" i="1" s="1"/>
  <c r="D24" i="1"/>
  <c r="D28" i="1" s="1"/>
  <c r="B41" i="1"/>
  <c r="B25" i="1"/>
  <c r="C24" i="1"/>
  <c r="C41" i="1" s="1"/>
  <c r="F56" i="1" l="1"/>
  <c r="B57" i="1"/>
  <c r="C57" i="1" s="1"/>
  <c r="D41" i="1"/>
  <c r="D45" i="1" s="1"/>
  <c r="B26" i="1"/>
  <c r="B42" i="1"/>
  <c r="C25" i="1"/>
  <c r="C28" i="1" s="1"/>
  <c r="B28" i="1" l="1"/>
  <c r="B71" i="1"/>
  <c r="B72" i="1" s="1"/>
  <c r="F57" i="1"/>
  <c r="E57" i="1"/>
  <c r="B58" i="1"/>
  <c r="C58" i="1" s="1"/>
  <c r="E58" i="1" s="1"/>
  <c r="C42" i="1"/>
  <c r="B43" i="1"/>
  <c r="B45" i="1" l="1"/>
  <c r="B60" i="1"/>
  <c r="B59" i="1"/>
  <c r="C59" i="1" s="1"/>
  <c r="F59" i="1" s="1"/>
  <c r="C45" i="1"/>
  <c r="F58" i="1"/>
  <c r="B73" i="1" l="1"/>
  <c r="B74" i="1" s="1"/>
  <c r="C60" i="1"/>
  <c r="B63" i="1"/>
  <c r="E59" i="1"/>
  <c r="E60" i="1"/>
  <c r="B64" i="1" s="1"/>
  <c r="F60" i="1" l="1"/>
  <c r="B66" i="1"/>
</calcChain>
</file>

<file path=xl/sharedStrings.xml><?xml version="1.0" encoding="utf-8"?>
<sst xmlns="http://purl.oclc.org/ooxml/spreadsheetml/main" count="102" uniqueCount="50">
  <si>
    <t>Cohort Analysis</t>
  </si>
  <si>
    <t>Assumptions</t>
  </si>
  <si>
    <t>CAC</t>
  </si>
  <si>
    <t>Retention Rate Assumptions</t>
  </si>
  <si>
    <t>Month 0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</si>
  <si>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</si>
  <si>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</si>
  <si>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</si>
  <si>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</si>
  <si>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</si>
  <si>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</si>
  <si>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</si>
  <si>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</si>
  <si>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</si>
  <si>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</si>
  <si>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</si>
  <si>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Customers by Cohort</t>
  </si>
  <si>
    <t>Cohort</t>
  </si>
  <si>
    <t>Revenue by Cohort</t>
  </si>
  <si>
    <t>Customer Lifetime Metrics</t>
  </si>
  <si>
    <t>Total
Revenue</t>
  </si>
  <si>
    <t>Customer Lifetime Revenue</t>
  </si>
  <si>
    <t>Customer Lifetime Value</t>
  </si>
  <si>
    <t>CLV:CAC
Ratio</t>
  </si>
  <si>
    <t>Average revenue by customer</t>
  </si>
  <si>
    <t>Customer growth</t>
  </si>
  <si>
    <t>Initial customers</t>
  </si>
  <si>
    <t>Cohort 1</t>
  </si>
  <si>
    <t>Cohort 2</t>
  </si>
  <si>
    <t>Cohort 3</t>
  </si>
  <si>
    <t>Cohort 4</t>
  </si>
  <si>
    <t>Cohort 5</t>
  </si>
  <si>
    <t>Cohort 6</t>
  </si>
  <si>
    <t>Cohort 7</t>
  </si>
  <si>
    <t>Cohort 8</t>
  </si>
  <si>
    <t>Cohort 9</t>
  </si>
  <si>
    <t>Cohort 10</t>
  </si>
  <si>
    <t>Cohort 11</t>
  </si>
  <si>
    <t>Cohort 12</t>
  </si>
  <si>
    <t>Total Active</t>
  </si>
  <si>
    <t>Summary Metrics</t>
  </si>
  <si>
    <t>Average Revenue per Cohort</t>
  </si>
  <si>
    <t>Avg Lifetime Value (LTV) per Cohort</t>
  </si>
  <si>
    <t>Customer Acquisition Cost (CAC)</t>
  </si>
  <si>
    <t>LTV / CAC Ratio</t>
  </si>
  <si>
    <t>Cumulative Metrics</t>
  </si>
  <si>
    <t>Total Customers Acquired (12 months)</t>
  </si>
  <si>
    <t>Total Acquisition Cost</t>
  </si>
  <si>
    <t>Total Revenue (12 months)</t>
  </si>
  <si>
    <t>Gross Margin (Revenue - CAC)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</si>
</sst>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\$#,##0"/>
    <numFmt numFmtId="165" formatCode="0.00&quot;x&quot;"/>
    <numFmt numFmtId="166" formatCode="0.0&quot;x&quot;"/>
  </numFmts>
  <fonts count="9" x14ac:knownFonts="1">
    <font>
      <sz val="12"/>
      <color theme="1"/>
      <name val="Aptos Narrow"/>
      <family val="2"/>
      <charset val="238"/>
      <scheme val="minor"/>
    </font>
    <font>
      <b/>
      <sz val="16"/>
      <color rgb="FF1F4E79"/>
      <name val="Calibri"/>
      <family val="2"/>
    </font>
    <font>
      <sz val="12"/>
      <color theme="1"/>
      <name val="Calibri"/>
      <family val="2"/>
    </font>
    <font>
      <b/>
      <sz val="12"/>
      <color rgb="FFFFFFFF"/>
      <name val="Calibri"/>
      <family val="2"/>
    </font>
    <font>
      <b/>
      <sz val="12"/>
      <color theme="1"/>
      <name val="Calibri"/>
      <family val="2"/>
    </font>
    <font>
      <sz val="12"/>
      <color rgb="FF0432FF"/>
      <name val="Calibri"/>
      <family val="2"/>
    </font>
    <font>
      <sz val="8"/>
      <name val="Aptos Narrow"/>
      <family val="2"/>
      <charset val="238"/>
      <scheme val="minor"/>
    </font>
    <font>
      <b/>
      <sz val="12"/>
      <color rgb="FF000000"/>
      <name val="Calibri"/>
      <family val="2"/>
    </font>
    <font>
      <sz val="12"/>
      <color rgb="FFFFFFFF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F4E79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rgb="FFFFFFFF"/>
        <bgColor rgb="FF000000"/>
      </patternFill>
    </fill>
  </fills>
  <borders count="2">
    <border>
      <start/>
      <end/>
      <top/>
      <bottom/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2" borderId="0" xfId="0" applyFill="1"/>
    <xf numFmtId="0" fontId="1" fillId="2" borderId="0" xfId="0" applyFont="1" applyFill="1"/>
    <xf numFmtId="0" fontId="2" fillId="2" borderId="0" xfId="0" applyFont="1" applyFill="1"/>
    <xf numFmtId="0" fontId="3" fillId="3" borderId="0" xfId="0" applyFont="1" applyFill="1"/>
    <xf numFmtId="3" fontId="2" fillId="2" borderId="0" xfId="0" applyNumberFormat="1" applyFont="1" applyFill="1"/>
    <xf numFmtId="9" fontId="2" fillId="2" borderId="0" xfId="0" applyNumberFormat="1" applyFont="1" applyFill="1"/>
    <xf numFmtId="164" fontId="2" fillId="2" borderId="0" xfId="0" applyNumberFormat="1" applyFont="1" applyFill="1"/>
    <xf numFmtId="0" fontId="4" fillId="4" borderId="0" xfId="0" applyFont="1" applyFill="1"/>
    <xf numFmtId="0" fontId="4" fillId="4" borderId="0" xfId="0" applyFont="1" applyFill="1" applyAlignment="1">
      <alignment horizontal="center" vertical="center"/>
    </xf>
    <xf numFmtId="9" fontId="5" fillId="2" borderId="0" xfId="0" applyNumberFormat="1" applyFont="1" applyFill="1" applyAlignment="1">
      <alignment horizontal="center"/>
    </xf>
    <xf numFmtId="9" fontId="2" fillId="2" borderId="0" xfId="0" applyNumberFormat="1" applyFont="1" applyFill="1" applyAlignment="1">
      <alignment horizontal="center" vertical="center"/>
    </xf>
    <xf numFmtId="17" fontId="2" fillId="2" borderId="0" xfId="0" applyNumberFormat="1" applyFont="1" applyFill="1" applyAlignment="1">
      <alignment horizontal="center"/>
    </xf>
    <xf numFmtId="3" fontId="2" fillId="0" borderId="0" xfId="0" applyNumberFormat="1" applyFont="1" applyAlignment="1">
      <alignment horizontal="center" vertical="center"/>
    </xf>
    <xf numFmtId="3" fontId="2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3" fontId="4" fillId="2" borderId="0" xfId="0" applyNumberFormat="1" applyFont="1" applyFill="1" applyAlignment="1">
      <alignment horizontal="center"/>
    </xf>
    <xf numFmtId="164" fontId="2" fillId="0" borderId="0" xfId="0" applyNumberFormat="1" applyFont="1" applyAlignment="1">
      <alignment horizontal="center" vertical="center"/>
    </xf>
    <xf numFmtId="164" fontId="2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3" fontId="2" fillId="2" borderId="0" xfId="0" applyNumberFormat="1" applyFont="1" applyFill="1" applyAlignment="1">
      <alignment horizontal="center"/>
    </xf>
    <xf numFmtId="0" fontId="4" fillId="4" borderId="0" xfId="0" applyFont="1" applyFill="1" applyAlignment="1">
      <alignment horizontal="center" vertical="center" wrapText="1"/>
    </xf>
    <xf numFmtId="164" fontId="2" fillId="2" borderId="0" xfId="0" applyNumberFormat="1" applyFont="1" applyFill="1" applyAlignment="1">
      <alignment horizontal="center"/>
    </xf>
    <xf numFmtId="165" fontId="2" fillId="2" borderId="0" xfId="0" applyNumberFormat="1" applyFont="1" applyFill="1" applyAlignment="1">
      <alignment horizontal="center"/>
    </xf>
    <xf numFmtId="3" fontId="4" fillId="2" borderId="1" xfId="0" applyNumberFormat="1" applyFont="1" applyFill="1" applyBorder="1" applyAlignment="1">
      <alignment horizontal="center"/>
    </xf>
    <xf numFmtId="0" fontId="7" fillId="5" borderId="0" xfId="0" applyFont="1" applyFill="1" applyAlignment="1">
      <alignment horizontal="center"/>
    </xf>
    <xf numFmtId="3" fontId="7" fillId="5" borderId="1" xfId="0" applyNumberFormat="1" applyFont="1" applyFill="1" applyBorder="1" applyAlignment="1">
      <alignment horizontal="center"/>
    </xf>
    <xf numFmtId="3" fontId="7" fillId="5" borderId="0" xfId="0" applyNumberFormat="1" applyFont="1" applyFill="1" applyAlignment="1">
      <alignment horizontal="center"/>
    </xf>
    <xf numFmtId="166" fontId="2" fillId="2" borderId="0" xfId="0" applyNumberFormat="1" applyFont="1" applyFill="1"/>
    <xf numFmtId="0" fontId="8" fillId="2" borderId="0" xfId="0" applyFont="1" applyFill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0">
    <wetp:webextensionref xmlns:r="http://purl.oclc.org/ooxml/officeDocument/relationships" r:id="rId1"/>
  </wetp:taskpane>
</wetp:taskpanes>
</file>

<file path=xl/webextensions/webextension1.xml><?xml version="1.0" encoding="utf-8"?>
<we:webextension xmlns:we="http://schemas.microsoft.com/office/webextensions/webextension/2010/11" id="{12B2BEF8-E450-F047-A8D7-8C73612BF400}">
  <we:reference id="wa200009404" version="1.0.0.8" store="en-US" storeType="OMEX"/>
  <we:alternateReferences>
    <we:reference id="wa200009404" version="1.0.0.8" store="" storeType="OMEX"/>
  </we:alternateReferences>
  <we:properties>
    <we:property name="Office.AutoShowTaskpaneWithDocument" value="true"/>
  </we:properties>
  <we:bindings/>
  <we:snapshot xmlns:r="http://purl.oclc.org/ooxml/officeDocument/relationships"/>
</we:webextension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B4CB6A-08E5-8A4C-9778-C41C509A47D4}">
  <sheetPr codeName="Arkusz1"/>
  <dimension ref="A1:M74"/>
  <sheetViews>
    <sheetView tabSelected="1" zoomScale="55" zoomScaleNormal="55" workbookViewId="0">
      <selection activeCell="N21" sqref="N21"/>
    </sheetView>
  </sheetViews>
  <sheetFormatPr defaultColWidth="11.19921875" defaultRowHeight="15.6" x14ac:dyDescent="0.3"/>
  <cols>
    <col min="1" max="1" width="26.19921875" style="3" customWidth="1"/>
    <col min="2" max="2" width="14.5" style="3" customWidth="1"/>
    <col min="3" max="13" width="12.796875" style="3" customWidth="1"/>
    <col min="14" max="16384" width="11.19921875" style="1"/>
  </cols>
  <sheetData>
    <row r="1" spans="1:13" ht="21" x14ac:dyDescent="0.4">
      <c r="A1" s="2" t="s">
        <v>0</v>
      </c>
      <c r="B1" s="2"/>
    </row>
    <row r="3" spans="1:13" x14ac:dyDescent="0.3">
      <c r="A3" s="4" t="s">
        <v>1</v>
      </c>
      <c r="B3" s="4"/>
    </row>
    <row r="4" spans="1:13" x14ac:dyDescent="0.3">
      <c r="A4" s="3" t="s">
        <v>26</v>
      </c>
      <c r="B4" s="5">
        <v>850</v>
      </c>
    </row>
    <row r="5" spans="1:13" x14ac:dyDescent="0.3">
      <c r="A5" s="3" t="s">
        <v>25</v>
      </c>
      <c r="B5" s="6">
        <v>0.06</v>
      </c>
    </row>
    <row r="6" spans="1:13" x14ac:dyDescent="0.3">
      <c r="A6" s="3" t="s">
        <v>24</v>
      </c>
      <c r="B6" s="7">
        <v>65</v>
      </c>
    </row>
    <row r="7" spans="1:13" x14ac:dyDescent="0.3">
      <c r="A7" s="3" t="s">
        <v>2</v>
      </c>
      <c r="B7" s="7">
        <v>90</v>
      </c>
    </row>
    <row r="9" spans="1:13" x14ac:dyDescent="0.3">
      <c r="A9" s="4" t="s">
        <v>3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</row>
    <row r="10" spans="1:13" x14ac:dyDescent="0.3">
      <c r="A10" s="8"/>
      <c r="B10" s="9" t="s">
        <v>4</v>
      </c>
      <c r="C10" s="9" t="s">
        <v>5</v>
      </c>
      <c r="D10" s="9" t="s">
        <v>6</v>
      </c>
      <c r="E10" s="9" t="s">
        <v>7</v>
      </c>
      <c r="F10" s="9" t="s">
        <v>8</v>
      </c>
      <c r="G10" s="9" t="s">
        <v>9</v>
      </c>
      <c r="H10" s="9" t="s">
        <v>10</v>
      </c>
      <c r="I10" s="9" t="s">
        <v>11</v>
      </c>
      <c r="J10" s="9" t="s">
        <v>12</v>
      </c>
      <c r="K10" s="9" t="s">
        <v>13</v>
      </c>
      <c r="L10" s="9" t="s">
        <v>14</v>
      </c>
      <c r="M10" s="9" t="s">
        <v>15</v>
      </c>
    </row>
    <row r="11" spans="1:13" x14ac:dyDescent="0.3">
      <c r="A11" s="10"/>
      <c r="B11" s="11">
        <v>1</v>
      </c>
      <c r="C11" s="11">
        <v>0.82</v>
      </c>
      <c r="D11" s="11">
        <v>0.74</v>
      </c>
      <c r="E11" s="11">
        <v>0.67</v>
      </c>
      <c r="F11" s="11">
        <v>0.61</v>
      </c>
      <c r="G11" s="11">
        <v>0.56000000000000005</v>
      </c>
      <c r="H11" s="11">
        <v>0.52</v>
      </c>
      <c r="I11" s="11">
        <v>0.48</v>
      </c>
      <c r="J11" s="11">
        <v>0.45</v>
      </c>
      <c r="K11" s="11">
        <v>0.42</v>
      </c>
      <c r="L11" s="11">
        <v>0.4</v>
      </c>
      <c r="M11" s="11">
        <v>0.38</v>
      </c>
    </row>
    <row r="13" spans="1:13" x14ac:dyDescent="0.3">
      <c r="A13" s="4" t="s">
        <v>16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</row>
    <row r="14" spans="1:13" x14ac:dyDescent="0.3">
      <c r="A14" s="9" t="s">
        <v>17</v>
      </c>
      <c r="B14" s="9" t="s">
        <v>4</v>
      </c>
      <c r="C14" s="9" t="s">
        <v>5</v>
      </c>
      <c r="D14" s="9" t="s">
        <v>6</v>
      </c>
      <c r="E14" s="9" t="s">
        <v>7</v>
      </c>
      <c r="F14" s="9" t="s">
        <v>8</v>
      </c>
      <c r="G14" s="9" t="s">
        <v>9</v>
      </c>
      <c r="H14" s="9" t="s">
        <v>10</v>
      </c>
      <c r="I14" s="9" t="s">
        <v>11</v>
      </c>
      <c r="J14" s="9" t="s">
        <v>12</v>
      </c>
      <c r="K14" s="9" t="s">
        <v>13</v>
      </c>
      <c r="L14" s="9" t="s">
        <v>14</v>
      </c>
      <c r="M14" s="9" t="s">
        <v>15</v>
      </c>
    </row>
    <row r="15" spans="1:13" x14ac:dyDescent="0.3">
      <c r="A15" s="12" t="s">
        <v>27</v>
      </c>
      <c r="B15" s="13">
        <f>$B$4*B11</f>
        <v>850</v>
      </c>
      <c r="C15" s="13">
        <f t="shared" ref="C15:M20" si="0">$B15*C$11</f>
        <v>697</v>
      </c>
      <c r="D15" s="13">
        <f t="shared" si="0"/>
        <v>629</v>
      </c>
      <c r="E15" s="13">
        <f t="shared" si="0"/>
        <v>569.5</v>
      </c>
      <c r="F15" s="13">
        <f t="shared" si="0"/>
        <v>518.5</v>
      </c>
      <c r="G15" s="13">
        <f t="shared" si="0"/>
        <v>476.00000000000006</v>
      </c>
      <c r="H15" s="13">
        <f t="shared" si="0"/>
        <v>442</v>
      </c>
      <c r="I15" s="13">
        <f t="shared" si="0"/>
        <v>408</v>
      </c>
      <c r="J15" s="13">
        <f t="shared" si="0"/>
        <v>382.5</v>
      </c>
      <c r="K15" s="13">
        <f t="shared" si="0"/>
        <v>357</v>
      </c>
      <c r="L15" s="13">
        <f t="shared" si="0"/>
        <v>340</v>
      </c>
      <c r="M15" s="13">
        <f t="shared" si="0"/>
        <v>323</v>
      </c>
    </row>
    <row r="16" spans="1:13" x14ac:dyDescent="0.3">
      <c r="A16" s="12" t="s">
        <v>28</v>
      </c>
      <c r="B16" s="13">
        <f t="shared" ref="B16:B26" si="1">B15*(1+$B$5)</f>
        <v>901</v>
      </c>
      <c r="C16" s="13">
        <f t="shared" si="0"/>
        <v>738.81999999999994</v>
      </c>
      <c r="D16" s="13">
        <f t="shared" si="0"/>
        <v>666.74</v>
      </c>
      <c r="E16" s="13">
        <f t="shared" si="0"/>
        <v>603.67000000000007</v>
      </c>
      <c r="F16" s="13">
        <f t="shared" si="0"/>
        <v>549.61</v>
      </c>
      <c r="G16" s="13">
        <f t="shared" si="0"/>
        <v>504.56000000000006</v>
      </c>
      <c r="H16" s="13">
        <f t="shared" si="0"/>
        <v>468.52000000000004</v>
      </c>
      <c r="I16" s="13">
        <f t="shared" si="0"/>
        <v>432.47999999999996</v>
      </c>
      <c r="J16" s="13">
        <f t="shared" si="0"/>
        <v>405.45</v>
      </c>
      <c r="K16" s="13">
        <f t="shared" si="0"/>
        <v>378.41999999999996</v>
      </c>
      <c r="L16" s="13">
        <f t="shared" si="0"/>
        <v>360.40000000000003</v>
      </c>
      <c r="M16" s="14"/>
    </row>
    <row r="17" spans="1:13" x14ac:dyDescent="0.3">
      <c r="A17" s="12" t="s">
        <v>29</v>
      </c>
      <c r="B17" s="13">
        <f>B16*(1+$B$5)</f>
        <v>955.06000000000006</v>
      </c>
      <c r="C17" s="13">
        <f t="shared" si="0"/>
        <v>783.14919999999995</v>
      </c>
      <c r="D17" s="13">
        <f t="shared" si="0"/>
        <v>706.74440000000004</v>
      </c>
      <c r="E17" s="13">
        <f t="shared" si="0"/>
        <v>639.89020000000005</v>
      </c>
      <c r="F17" s="13">
        <f t="shared" si="0"/>
        <v>582.58659999999998</v>
      </c>
      <c r="G17" s="13">
        <f t="shared" si="0"/>
        <v>534.83360000000005</v>
      </c>
      <c r="H17" s="13">
        <f t="shared" si="0"/>
        <v>496.63120000000004</v>
      </c>
      <c r="I17" s="13">
        <f t="shared" si="0"/>
        <v>458.42880000000002</v>
      </c>
      <c r="J17" s="13">
        <f t="shared" si="0"/>
        <v>429.77700000000004</v>
      </c>
      <c r="K17" s="13">
        <f t="shared" si="0"/>
        <v>401.12520000000001</v>
      </c>
      <c r="L17" s="14"/>
      <c r="M17" s="14"/>
    </row>
    <row r="18" spans="1:13" x14ac:dyDescent="0.3">
      <c r="A18" s="12" t="s">
        <v>30</v>
      </c>
      <c r="B18" s="13">
        <f t="shared" si="1"/>
        <v>1012.3636000000001</v>
      </c>
      <c r="C18" s="13">
        <f t="shared" si="0"/>
        <v>830.1381520000001</v>
      </c>
      <c r="D18" s="13">
        <f t="shared" si="0"/>
        <v>749.14906400000007</v>
      </c>
      <c r="E18" s="13">
        <f t="shared" si="0"/>
        <v>678.28361200000018</v>
      </c>
      <c r="F18" s="13">
        <f t="shared" si="0"/>
        <v>617.54179600000009</v>
      </c>
      <c r="G18" s="13">
        <f t="shared" si="0"/>
        <v>566.92361600000015</v>
      </c>
      <c r="H18" s="13">
        <f t="shared" si="0"/>
        <v>526.42907200000013</v>
      </c>
      <c r="I18" s="13">
        <f t="shared" si="0"/>
        <v>485.93452800000006</v>
      </c>
      <c r="J18" s="13">
        <f t="shared" si="0"/>
        <v>455.56362000000007</v>
      </c>
      <c r="K18" s="14"/>
      <c r="L18" s="14"/>
      <c r="M18" s="14"/>
    </row>
    <row r="19" spans="1:13" x14ac:dyDescent="0.3">
      <c r="A19" s="12" t="s">
        <v>31</v>
      </c>
      <c r="B19" s="13">
        <f t="shared" si="1"/>
        <v>1073.1054160000001</v>
      </c>
      <c r="C19" s="13">
        <f t="shared" si="0"/>
        <v>879.94644112000003</v>
      </c>
      <c r="D19" s="13">
        <f t="shared" si="0"/>
        <v>794.09800784000004</v>
      </c>
      <c r="E19" s="13">
        <f t="shared" si="0"/>
        <v>718.98062872000014</v>
      </c>
      <c r="F19" s="13">
        <f t="shared" si="0"/>
        <v>654.59430376</v>
      </c>
      <c r="G19" s="13">
        <f t="shared" si="0"/>
        <v>600.93903296000008</v>
      </c>
      <c r="H19" s="13">
        <f t="shared" si="0"/>
        <v>558.01481632000002</v>
      </c>
      <c r="I19" s="13">
        <f t="shared" si="0"/>
        <v>515.09059968000008</v>
      </c>
      <c r="J19" s="14"/>
      <c r="K19" s="14"/>
      <c r="L19" s="14"/>
      <c r="M19" s="14"/>
    </row>
    <row r="20" spans="1:13" x14ac:dyDescent="0.3">
      <c r="A20" s="12" t="s">
        <v>32</v>
      </c>
      <c r="B20" s="13">
        <f t="shared" si="1"/>
        <v>1137.4917409600002</v>
      </c>
      <c r="C20" s="13">
        <f t="shared" si="0"/>
        <v>932.74322758720018</v>
      </c>
      <c r="D20" s="13">
        <f t="shared" si="0"/>
        <v>841.74388831040017</v>
      </c>
      <c r="E20" s="13">
        <f t="shared" si="0"/>
        <v>762.11946644320017</v>
      </c>
      <c r="F20" s="13">
        <f t="shared" si="0"/>
        <v>693.86996198560018</v>
      </c>
      <c r="G20" s="13">
        <f t="shared" si="0"/>
        <v>636.99537493760022</v>
      </c>
      <c r="H20" s="13">
        <f t="shared" si="0"/>
        <v>591.49570529920015</v>
      </c>
      <c r="I20" s="14"/>
      <c r="J20" s="14"/>
      <c r="K20" s="14"/>
      <c r="L20" s="14"/>
      <c r="M20" s="14"/>
    </row>
    <row r="21" spans="1:13" x14ac:dyDescent="0.3">
      <c r="A21" s="12" t="s">
        <v>33</v>
      </c>
      <c r="B21" s="13">
        <f t="shared" si="1"/>
        <v>1205.7412454176003</v>
      </c>
      <c r="C21" s="13">
        <f>$B21*C$11</f>
        <v>988.70782124243226</v>
      </c>
      <c r="D21" s="13">
        <f>$B21*D$11</f>
        <v>892.24852160902424</v>
      </c>
      <c r="E21" s="13">
        <f>$B21*E$11</f>
        <v>807.84663442979229</v>
      </c>
      <c r="F21" s="13">
        <f>$B21*F$11</f>
        <v>735.50215970473619</v>
      </c>
      <c r="G21" s="13">
        <f>$B21*G$11</f>
        <v>675.21509743385627</v>
      </c>
      <c r="H21" s="14"/>
      <c r="I21" s="14"/>
      <c r="J21" s="14"/>
      <c r="K21" s="14"/>
      <c r="L21" s="14"/>
      <c r="M21" s="14"/>
    </row>
    <row r="22" spans="1:13" x14ac:dyDescent="0.3">
      <c r="A22" s="12" t="s">
        <v>34</v>
      </c>
      <c r="B22" s="13">
        <f t="shared" si="1"/>
        <v>1278.0857201426563</v>
      </c>
      <c r="C22" s="13">
        <f>$B22*C$11</f>
        <v>1048.0302905169781</v>
      </c>
      <c r="D22" s="13">
        <f>$B22*D$11</f>
        <v>945.78343290556563</v>
      </c>
      <c r="E22" s="13">
        <f>$B22*E$11</f>
        <v>856.31743249557974</v>
      </c>
      <c r="F22" s="13">
        <f>$B22*F$11</f>
        <v>779.6322892870204</v>
      </c>
      <c r="G22" s="14"/>
      <c r="H22" s="14"/>
      <c r="I22" s="14"/>
      <c r="J22" s="14"/>
      <c r="K22" s="14"/>
      <c r="L22" s="14"/>
      <c r="M22" s="14"/>
    </row>
    <row r="23" spans="1:13" x14ac:dyDescent="0.3">
      <c r="A23" s="12" t="s">
        <v>35</v>
      </c>
      <c r="B23" s="13">
        <f t="shared" si="1"/>
        <v>1354.7708633512157</v>
      </c>
      <c r="C23" s="13">
        <f>$B23*C$11</f>
        <v>1110.9121079479967</v>
      </c>
      <c r="D23" s="13">
        <f>$B23*D$11</f>
        <v>1002.5304388798996</v>
      </c>
      <c r="E23" s="13">
        <f>$B23*E$11</f>
        <v>907.6964784453146</v>
      </c>
      <c r="F23" s="14"/>
      <c r="G23" s="14"/>
      <c r="H23" s="14"/>
      <c r="I23" s="14"/>
      <c r="J23" s="14"/>
      <c r="K23" s="14"/>
      <c r="L23" s="14"/>
      <c r="M23" s="14"/>
    </row>
    <row r="24" spans="1:13" x14ac:dyDescent="0.3">
      <c r="A24" s="12" t="s">
        <v>36</v>
      </c>
      <c r="B24" s="13">
        <f t="shared" si="1"/>
        <v>1436.0571151522886</v>
      </c>
      <c r="C24" s="13">
        <f>$B24*C$11</f>
        <v>1177.5668344248766</v>
      </c>
      <c r="D24" s="13">
        <f>$B24*D$11</f>
        <v>1062.6822652126934</v>
      </c>
      <c r="E24" s="14"/>
      <c r="F24" s="14"/>
      <c r="G24" s="14"/>
      <c r="H24" s="14"/>
      <c r="I24" s="14"/>
      <c r="J24" s="14"/>
      <c r="K24" s="14"/>
      <c r="L24" s="14"/>
      <c r="M24" s="14"/>
    </row>
    <row r="25" spans="1:13" x14ac:dyDescent="0.3">
      <c r="A25" s="12" t="s">
        <v>37</v>
      </c>
      <c r="B25" s="13">
        <f t="shared" si="1"/>
        <v>1522.2205420614259</v>
      </c>
      <c r="C25" s="13">
        <f>$B25*C$11</f>
        <v>1248.2208444903692</v>
      </c>
      <c r="D25" s="14"/>
      <c r="E25" s="14"/>
      <c r="F25" s="14"/>
      <c r="G25" s="14"/>
      <c r="H25" s="14"/>
      <c r="I25" s="14"/>
      <c r="J25" s="14"/>
      <c r="K25" s="14"/>
      <c r="L25" s="14"/>
      <c r="M25" s="14"/>
    </row>
    <row r="26" spans="1:13" x14ac:dyDescent="0.3">
      <c r="A26" s="12" t="s">
        <v>38</v>
      </c>
      <c r="B26" s="13">
        <f t="shared" si="1"/>
        <v>1613.5537745851116</v>
      </c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</row>
    <row r="27" spans="1:13" x14ac:dyDescent="0.3">
      <c r="A27" s="12"/>
      <c r="B27" s="13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</row>
    <row r="28" spans="1:13" x14ac:dyDescent="0.3">
      <c r="A28" s="15" t="s">
        <v>39</v>
      </c>
      <c r="B28" s="24">
        <f t="shared" ref="B28:M28" si="2">SUM(B15:B26)</f>
        <v>14339.4500176703</v>
      </c>
      <c r="C28" s="24">
        <f t="shared" si="2"/>
        <v>10435.234919329854</v>
      </c>
      <c r="D28" s="24">
        <f t="shared" si="2"/>
        <v>8290.7200187575836</v>
      </c>
      <c r="E28" s="24">
        <f t="shared" si="2"/>
        <v>6544.3044525338873</v>
      </c>
      <c r="F28" s="24">
        <f t="shared" si="2"/>
        <v>5131.8371107373569</v>
      </c>
      <c r="G28" s="24">
        <f t="shared" si="2"/>
        <v>3995.4667213314569</v>
      </c>
      <c r="H28" s="24">
        <f t="shared" si="2"/>
        <v>3083.0907936192007</v>
      </c>
      <c r="I28" s="24">
        <f t="shared" si="2"/>
        <v>2299.9339276800001</v>
      </c>
      <c r="J28" s="24">
        <f t="shared" si="2"/>
        <v>1673.2906200000002</v>
      </c>
      <c r="K28" s="24">
        <f t="shared" si="2"/>
        <v>1136.5452</v>
      </c>
      <c r="L28" s="24">
        <f t="shared" si="2"/>
        <v>700.40000000000009</v>
      </c>
      <c r="M28" s="24">
        <f t="shared" si="2"/>
        <v>323</v>
      </c>
    </row>
    <row r="29" spans="1:13" x14ac:dyDescent="0.3">
      <c r="A29" s="15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</row>
    <row r="30" spans="1:13" x14ac:dyDescent="0.3">
      <c r="A30" s="4" t="s">
        <v>18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</row>
    <row r="31" spans="1:13" x14ac:dyDescent="0.3">
      <c r="A31" s="9" t="s">
        <v>17</v>
      </c>
      <c r="B31" s="9" t="s">
        <v>4</v>
      </c>
      <c r="C31" s="9" t="s">
        <v>5</v>
      </c>
      <c r="D31" s="9" t="s">
        <v>6</v>
      </c>
      <c r="E31" s="9" t="s">
        <v>7</v>
      </c>
      <c r="F31" s="9" t="s">
        <v>8</v>
      </c>
      <c r="G31" s="9" t="s">
        <v>9</v>
      </c>
      <c r="H31" s="9" t="s">
        <v>10</v>
      </c>
      <c r="I31" s="9" t="s">
        <v>11</v>
      </c>
      <c r="J31" s="9" t="s">
        <v>12</v>
      </c>
      <c r="K31" s="9" t="s">
        <v>13</v>
      </c>
      <c r="L31" s="9" t="s">
        <v>14</v>
      </c>
      <c r="M31" s="9" t="s">
        <v>15</v>
      </c>
    </row>
    <row r="32" spans="1:13" x14ac:dyDescent="0.3">
      <c r="A32" s="12" t="s">
        <v>27</v>
      </c>
      <c r="B32" s="17">
        <f t="shared" ref="B32:M32" si="3">B15*$B$6</f>
        <v>55250</v>
      </c>
      <c r="C32" s="17">
        <f t="shared" si="3"/>
        <v>45305</v>
      </c>
      <c r="D32" s="17">
        <f t="shared" si="3"/>
        <v>40885</v>
      </c>
      <c r="E32" s="17">
        <f t="shared" si="3"/>
        <v>37017.5</v>
      </c>
      <c r="F32" s="17">
        <f t="shared" si="3"/>
        <v>33702.5</v>
      </c>
      <c r="G32" s="17">
        <f t="shared" si="3"/>
        <v>30940.000000000004</v>
      </c>
      <c r="H32" s="17">
        <f t="shared" si="3"/>
        <v>28730</v>
      </c>
      <c r="I32" s="17">
        <f t="shared" si="3"/>
        <v>26520</v>
      </c>
      <c r="J32" s="17">
        <f t="shared" si="3"/>
        <v>24862.5</v>
      </c>
      <c r="K32" s="17">
        <f t="shared" si="3"/>
        <v>23205</v>
      </c>
      <c r="L32" s="17">
        <f t="shared" si="3"/>
        <v>22100</v>
      </c>
      <c r="M32" s="17">
        <f t="shared" si="3"/>
        <v>20995</v>
      </c>
    </row>
    <row r="33" spans="1:13" x14ac:dyDescent="0.3">
      <c r="A33" s="12" t="s">
        <v>28</v>
      </c>
      <c r="B33" s="17">
        <f t="shared" ref="B33:L33" si="4">B16*$B$6</f>
        <v>58565</v>
      </c>
      <c r="C33" s="17">
        <f t="shared" si="4"/>
        <v>48023.299999999996</v>
      </c>
      <c r="D33" s="17">
        <f t="shared" si="4"/>
        <v>43338.1</v>
      </c>
      <c r="E33" s="17">
        <f t="shared" si="4"/>
        <v>39238.550000000003</v>
      </c>
      <c r="F33" s="17">
        <f t="shared" si="4"/>
        <v>35724.65</v>
      </c>
      <c r="G33" s="17">
        <f t="shared" si="4"/>
        <v>32796.400000000001</v>
      </c>
      <c r="H33" s="17">
        <f t="shared" si="4"/>
        <v>30453.800000000003</v>
      </c>
      <c r="I33" s="17">
        <f t="shared" si="4"/>
        <v>28111.199999999997</v>
      </c>
      <c r="J33" s="17">
        <f t="shared" si="4"/>
        <v>26354.25</v>
      </c>
      <c r="K33" s="17">
        <f t="shared" si="4"/>
        <v>24597.299999999996</v>
      </c>
      <c r="L33" s="17">
        <f t="shared" si="4"/>
        <v>23426.000000000004</v>
      </c>
      <c r="M33" s="18"/>
    </row>
    <row r="34" spans="1:13" x14ac:dyDescent="0.3">
      <c r="A34" s="12" t="s">
        <v>29</v>
      </c>
      <c r="B34" s="17">
        <f t="shared" ref="B34:K34" si="5">B17*$B$6</f>
        <v>62078.9</v>
      </c>
      <c r="C34" s="17">
        <f t="shared" si="5"/>
        <v>50904.697999999997</v>
      </c>
      <c r="D34" s="17">
        <f t="shared" si="5"/>
        <v>45938.386000000006</v>
      </c>
      <c r="E34" s="17">
        <f t="shared" si="5"/>
        <v>41592.863000000005</v>
      </c>
      <c r="F34" s="17">
        <f t="shared" si="5"/>
        <v>37868.129000000001</v>
      </c>
      <c r="G34" s="17">
        <f t="shared" si="5"/>
        <v>34764.184000000001</v>
      </c>
      <c r="H34" s="17">
        <f t="shared" si="5"/>
        <v>32281.028000000002</v>
      </c>
      <c r="I34" s="17">
        <f t="shared" si="5"/>
        <v>29797.872000000003</v>
      </c>
      <c r="J34" s="17">
        <f t="shared" si="5"/>
        <v>27935.505000000005</v>
      </c>
      <c r="K34" s="17">
        <f t="shared" si="5"/>
        <v>26073.137999999999</v>
      </c>
      <c r="L34" s="18"/>
      <c r="M34" s="18"/>
    </row>
    <row r="35" spans="1:13" x14ac:dyDescent="0.3">
      <c r="A35" s="12" t="s">
        <v>30</v>
      </c>
      <c r="B35" s="17">
        <f t="shared" ref="B35:J35" si="6">B18*$B$6</f>
        <v>65803.634000000005</v>
      </c>
      <c r="C35" s="17">
        <f t="shared" si="6"/>
        <v>53958.979880000006</v>
      </c>
      <c r="D35" s="17">
        <f t="shared" si="6"/>
        <v>48694.689160000002</v>
      </c>
      <c r="E35" s="17">
        <f t="shared" si="6"/>
        <v>44088.434780000011</v>
      </c>
      <c r="F35" s="17">
        <f t="shared" si="6"/>
        <v>40140.216740000003</v>
      </c>
      <c r="G35" s="17">
        <f t="shared" si="6"/>
        <v>36850.03504000001</v>
      </c>
      <c r="H35" s="17">
        <f t="shared" si="6"/>
        <v>34217.889680000008</v>
      </c>
      <c r="I35" s="17">
        <f t="shared" si="6"/>
        <v>31585.744320000005</v>
      </c>
      <c r="J35" s="17">
        <f t="shared" si="6"/>
        <v>29611.635300000005</v>
      </c>
      <c r="K35" s="18"/>
      <c r="L35" s="18"/>
      <c r="M35" s="18"/>
    </row>
    <row r="36" spans="1:13" x14ac:dyDescent="0.3">
      <c r="A36" s="12" t="s">
        <v>31</v>
      </c>
      <c r="B36" s="17">
        <f t="shared" ref="B36:I36" si="7">B19*$B$6</f>
        <v>69751.852040000012</v>
      </c>
      <c r="C36" s="17">
        <f t="shared" si="7"/>
        <v>57196.518672800004</v>
      </c>
      <c r="D36" s="17">
        <f t="shared" si="7"/>
        <v>51616.370509600005</v>
      </c>
      <c r="E36" s="17">
        <f t="shared" si="7"/>
        <v>46733.740866800006</v>
      </c>
      <c r="F36" s="17">
        <f t="shared" si="7"/>
        <v>42548.629744400001</v>
      </c>
      <c r="G36" s="17">
        <f t="shared" si="7"/>
        <v>39061.037142400004</v>
      </c>
      <c r="H36" s="17">
        <f t="shared" si="7"/>
        <v>36270.963060800001</v>
      </c>
      <c r="I36" s="17">
        <f t="shared" si="7"/>
        <v>33480.888979200005</v>
      </c>
      <c r="J36" s="18"/>
      <c r="K36" s="18"/>
      <c r="L36" s="18"/>
      <c r="M36" s="18"/>
    </row>
    <row r="37" spans="1:13" x14ac:dyDescent="0.3">
      <c r="A37" s="12" t="s">
        <v>32</v>
      </c>
      <c r="B37" s="17">
        <f t="shared" ref="B37:H37" si="8">B20*$B$6</f>
        <v>73936.963162400018</v>
      </c>
      <c r="C37" s="17">
        <f t="shared" si="8"/>
        <v>60628.309793168009</v>
      </c>
      <c r="D37" s="17">
        <f t="shared" si="8"/>
        <v>54713.352740176008</v>
      </c>
      <c r="E37" s="17">
        <f t="shared" si="8"/>
        <v>49537.765318808008</v>
      </c>
      <c r="F37" s="17">
        <f t="shared" si="8"/>
        <v>45101.54752906401</v>
      </c>
      <c r="G37" s="17">
        <f t="shared" si="8"/>
        <v>41404.699370944014</v>
      </c>
      <c r="H37" s="17">
        <f t="shared" si="8"/>
        <v>38447.220844448013</v>
      </c>
      <c r="I37" s="18"/>
      <c r="J37" s="18"/>
      <c r="K37" s="18"/>
      <c r="L37" s="18"/>
      <c r="M37" s="18"/>
    </row>
    <row r="38" spans="1:13" x14ac:dyDescent="0.3">
      <c r="A38" s="12" t="s">
        <v>33</v>
      </c>
      <c r="B38" s="17">
        <f t="shared" ref="B38:G38" si="9">B21*$B$6</f>
        <v>78373.180952144015</v>
      </c>
      <c r="C38" s="17">
        <f t="shared" si="9"/>
        <v>64266.008380758096</v>
      </c>
      <c r="D38" s="17">
        <f t="shared" si="9"/>
        <v>57996.153904586572</v>
      </c>
      <c r="E38" s="17">
        <f t="shared" si="9"/>
        <v>52510.031237936499</v>
      </c>
      <c r="F38" s="17">
        <f t="shared" si="9"/>
        <v>47807.640380807854</v>
      </c>
      <c r="G38" s="17">
        <f t="shared" si="9"/>
        <v>43888.98133320066</v>
      </c>
      <c r="H38" s="18"/>
      <c r="I38" s="18"/>
      <c r="J38" s="18"/>
      <c r="K38" s="18"/>
      <c r="L38" s="18"/>
      <c r="M38" s="18"/>
    </row>
    <row r="39" spans="1:13" x14ac:dyDescent="0.3">
      <c r="A39" s="12" t="s">
        <v>34</v>
      </c>
      <c r="B39" s="17">
        <f>B22*$B$6</f>
        <v>83075.57180927266</v>
      </c>
      <c r="C39" s="17">
        <f>C22*$B$6</f>
        <v>68121.968883603578</v>
      </c>
      <c r="D39" s="17">
        <f>D22*$B$6</f>
        <v>61475.923138861763</v>
      </c>
      <c r="E39" s="17">
        <f>E22*$B$6</f>
        <v>55660.633112212679</v>
      </c>
      <c r="F39" s="17">
        <f>F22*$B$6</f>
        <v>50676.098803656329</v>
      </c>
      <c r="G39" s="18"/>
      <c r="H39" s="18"/>
      <c r="I39" s="18"/>
      <c r="J39" s="18"/>
      <c r="K39" s="18"/>
      <c r="L39" s="18"/>
      <c r="M39" s="18"/>
    </row>
    <row r="40" spans="1:13" x14ac:dyDescent="0.3">
      <c r="A40" s="12" t="s">
        <v>35</v>
      </c>
      <c r="B40" s="17">
        <f>B23*$B$6</f>
        <v>88060.106117829011</v>
      </c>
      <c r="C40" s="17">
        <f>C23*$B$6</f>
        <v>72209.287016619783</v>
      </c>
      <c r="D40" s="17">
        <f>D23*$B$6</f>
        <v>65164.478527193474</v>
      </c>
      <c r="E40" s="17">
        <f>E23*$B$6</f>
        <v>59000.27109894545</v>
      </c>
      <c r="F40" s="18"/>
      <c r="G40" s="18"/>
      <c r="H40" s="18"/>
      <c r="I40" s="18"/>
      <c r="J40" s="18"/>
      <c r="K40" s="18"/>
      <c r="L40" s="18"/>
      <c r="M40" s="18"/>
    </row>
    <row r="41" spans="1:13" x14ac:dyDescent="0.3">
      <c r="A41" s="12" t="s">
        <v>36</v>
      </c>
      <c r="B41" s="17">
        <f>B24*$B$6</f>
        <v>93343.712484898759</v>
      </c>
      <c r="C41" s="17">
        <f>C24*$B$6</f>
        <v>76541.84423761697</v>
      </c>
      <c r="D41" s="17">
        <f>D24*$B$6</f>
        <v>69074.347238825067</v>
      </c>
      <c r="E41" s="18"/>
      <c r="F41" s="18"/>
      <c r="G41" s="18"/>
      <c r="H41" s="18"/>
      <c r="I41" s="18"/>
      <c r="J41" s="18"/>
      <c r="K41" s="18"/>
      <c r="L41" s="18"/>
      <c r="M41" s="18"/>
    </row>
    <row r="42" spans="1:13" x14ac:dyDescent="0.3">
      <c r="A42" s="12" t="s">
        <v>37</v>
      </c>
      <c r="B42" s="17">
        <f>B25*$B$6</f>
        <v>98944.335233992679</v>
      </c>
      <c r="C42" s="17">
        <f>C25*$B$6</f>
        <v>81134.354891873998</v>
      </c>
      <c r="D42" s="18"/>
      <c r="E42" s="18"/>
      <c r="F42" s="18"/>
      <c r="G42" s="18"/>
      <c r="H42" s="18"/>
      <c r="I42" s="18"/>
      <c r="J42" s="18"/>
      <c r="K42" s="18"/>
      <c r="L42" s="18"/>
      <c r="M42" s="18"/>
    </row>
    <row r="43" spans="1:13" x14ac:dyDescent="0.3">
      <c r="A43" s="12" t="s">
        <v>38</v>
      </c>
      <c r="B43" s="17">
        <f>B26*$B$6</f>
        <v>104880.99534803226</v>
      </c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</row>
    <row r="44" spans="1:13" x14ac:dyDescent="0.3">
      <c r="A44" s="12"/>
      <c r="B44" s="17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</row>
    <row r="45" spans="1:13" x14ac:dyDescent="0.3">
      <c r="A45" s="25" t="s">
        <v>39</v>
      </c>
      <c r="B45" s="26">
        <f>SUM(B32:B43)</f>
        <v>932064.25114856928</v>
      </c>
      <c r="C45" s="26">
        <f t="shared" ref="C45:M45" si="10">SUM(C32:C43)</f>
        <v>678290.26975644054</v>
      </c>
      <c r="D45" s="26">
        <f t="shared" si="10"/>
        <v>538896.80121924297</v>
      </c>
      <c r="E45" s="26">
        <f t="shared" si="10"/>
        <v>425379.78941470268</v>
      </c>
      <c r="F45" s="26">
        <f t="shared" si="10"/>
        <v>333569.41219792818</v>
      </c>
      <c r="G45" s="26">
        <f t="shared" si="10"/>
        <v>259705.33688654465</v>
      </c>
      <c r="H45" s="26">
        <f t="shared" si="10"/>
        <v>200400.90158524804</v>
      </c>
      <c r="I45" s="26">
        <f t="shared" si="10"/>
        <v>149495.70529920002</v>
      </c>
      <c r="J45" s="26">
        <f t="shared" si="10"/>
        <v>108763.89030000001</v>
      </c>
      <c r="K45" s="26">
        <f t="shared" si="10"/>
        <v>73875.437999999995</v>
      </c>
      <c r="L45" s="26">
        <f t="shared" si="10"/>
        <v>45526</v>
      </c>
      <c r="M45" s="26">
        <f t="shared" si="10"/>
        <v>20995</v>
      </c>
    </row>
    <row r="46" spans="1:13" x14ac:dyDescent="0.3">
      <c r="A46" s="25"/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</row>
    <row r="47" spans="1:13" x14ac:dyDescent="0.3">
      <c r="A47" s="4" t="s">
        <v>19</v>
      </c>
      <c r="B47" s="4"/>
      <c r="C47" s="4"/>
      <c r="D47" s="4"/>
      <c r="E47" s="4"/>
      <c r="F47" s="4"/>
      <c r="G47" s="19"/>
      <c r="H47" s="20"/>
      <c r="I47" s="20"/>
      <c r="J47" s="20"/>
      <c r="K47" s="20"/>
      <c r="L47" s="19"/>
      <c r="M47" s="19"/>
    </row>
    <row r="48" spans="1:13" ht="58.05" customHeight="1" x14ac:dyDescent="0.3">
      <c r="A48" s="21" t="s">
        <v>17</v>
      </c>
      <c r="B48" s="21" t="s">
        <v>20</v>
      </c>
      <c r="C48" s="21" t="s">
        <v>21</v>
      </c>
      <c r="D48" s="9" t="s">
        <v>2</v>
      </c>
      <c r="E48" s="21" t="s">
        <v>22</v>
      </c>
      <c r="F48" s="21" t="s">
        <v>23</v>
      </c>
      <c r="G48" s="19"/>
      <c r="H48" s="20"/>
      <c r="I48" s="20"/>
      <c r="J48" s="20"/>
      <c r="K48" s="20"/>
      <c r="L48" s="19"/>
      <c r="M48" s="19"/>
    </row>
    <row r="49" spans="1:13" ht="19.95" customHeight="1" x14ac:dyDescent="0.3">
      <c r="A49" s="12" t="s">
        <v>27</v>
      </c>
      <c r="B49" s="22">
        <f t="shared" ref="B49:B60" si="11">SUM(B32:M32)</f>
        <v>389512.5</v>
      </c>
      <c r="C49" s="22">
        <f t="shared" ref="C49:C60" si="12">B49/B15</f>
        <v>458.25</v>
      </c>
      <c r="D49" s="22">
        <f t="shared" ref="D49:D60" si="13">$B$7</f>
        <v>90</v>
      </c>
      <c r="E49" s="22">
        <f>C49-D49</f>
        <v>368.25</v>
      </c>
      <c r="F49" s="23">
        <f>C49/D49</f>
        <v>5.0916666666666668</v>
      </c>
      <c r="G49" s="19"/>
      <c r="H49" s="20"/>
      <c r="I49" s="20"/>
      <c r="J49" s="20"/>
      <c r="K49" s="20"/>
      <c r="L49" s="19"/>
      <c r="M49" s="19"/>
    </row>
    <row r="50" spans="1:13" ht="19.95" customHeight="1" x14ac:dyDescent="0.3">
      <c r="A50" s="12" t="s">
        <v>28</v>
      </c>
      <c r="B50" s="22">
        <f t="shared" si="11"/>
        <v>390628.55</v>
      </c>
      <c r="C50" s="22">
        <f t="shared" si="12"/>
        <v>433.55</v>
      </c>
      <c r="D50" s="22">
        <f t="shared" si="13"/>
        <v>90</v>
      </c>
      <c r="E50" s="22">
        <f t="shared" ref="E50:E60" si="14">C50-D50</f>
        <v>343.55</v>
      </c>
      <c r="F50" s="23">
        <f t="shared" ref="F50:F59" si="15">C50/D50</f>
        <v>4.8172222222222221</v>
      </c>
      <c r="G50" s="19"/>
      <c r="H50" s="20"/>
      <c r="I50" s="20"/>
      <c r="J50" s="20"/>
      <c r="K50" s="20"/>
      <c r="L50" s="19"/>
      <c r="M50" s="19"/>
    </row>
    <row r="51" spans="1:13" ht="19.95" customHeight="1" x14ac:dyDescent="0.3">
      <c r="A51" s="12" t="s">
        <v>29</v>
      </c>
      <c r="B51" s="22">
        <f t="shared" si="11"/>
        <v>389234.70300000004</v>
      </c>
      <c r="C51" s="22">
        <f t="shared" si="12"/>
        <v>407.55</v>
      </c>
      <c r="D51" s="22">
        <f t="shared" si="13"/>
        <v>90</v>
      </c>
      <c r="E51" s="22">
        <f t="shared" si="14"/>
        <v>317.55</v>
      </c>
      <c r="F51" s="23">
        <f t="shared" si="15"/>
        <v>4.5283333333333333</v>
      </c>
      <c r="G51" s="19"/>
      <c r="H51" s="20"/>
      <c r="I51" s="20"/>
      <c r="J51" s="20"/>
      <c r="K51" s="20"/>
      <c r="L51" s="19"/>
      <c r="M51" s="19"/>
    </row>
    <row r="52" spans="1:13" ht="19.95" customHeight="1" x14ac:dyDescent="0.3">
      <c r="A52" s="12" t="s">
        <v>30</v>
      </c>
      <c r="B52" s="22">
        <f t="shared" si="11"/>
        <v>384951.25890000007</v>
      </c>
      <c r="C52" s="22">
        <f t="shared" si="12"/>
        <v>380.25</v>
      </c>
      <c r="D52" s="22">
        <f t="shared" si="13"/>
        <v>90</v>
      </c>
      <c r="E52" s="22">
        <f t="shared" si="14"/>
        <v>290.25</v>
      </c>
      <c r="F52" s="23">
        <f t="shared" si="15"/>
        <v>4.2249999999999996</v>
      </c>
      <c r="G52" s="19"/>
      <c r="H52" s="20"/>
      <c r="I52" s="20"/>
      <c r="J52" s="20"/>
      <c r="K52" s="20"/>
      <c r="L52" s="19"/>
      <c r="M52" s="19"/>
    </row>
    <row r="53" spans="1:13" ht="19.95" customHeight="1" x14ac:dyDescent="0.3">
      <c r="A53" s="12" t="s">
        <v>31</v>
      </c>
      <c r="B53" s="22">
        <f t="shared" si="11"/>
        <v>376660.00101599999</v>
      </c>
      <c r="C53" s="22">
        <f t="shared" si="12"/>
        <v>350.99999999999994</v>
      </c>
      <c r="D53" s="22">
        <f t="shared" si="13"/>
        <v>90</v>
      </c>
      <c r="E53" s="22">
        <f t="shared" si="14"/>
        <v>260.99999999999994</v>
      </c>
      <c r="F53" s="23">
        <f t="shared" si="15"/>
        <v>3.8999999999999995</v>
      </c>
      <c r="G53" s="19"/>
      <c r="H53" s="20"/>
      <c r="I53" s="20"/>
      <c r="J53" s="20"/>
      <c r="K53" s="20"/>
      <c r="L53" s="19"/>
      <c r="M53" s="19"/>
    </row>
    <row r="54" spans="1:13" ht="19.95" customHeight="1" x14ac:dyDescent="0.3">
      <c r="A54" s="12" t="s">
        <v>32</v>
      </c>
      <c r="B54" s="22">
        <f t="shared" si="11"/>
        <v>363769.85875900812</v>
      </c>
      <c r="C54" s="22">
        <f t="shared" si="12"/>
        <v>319.8</v>
      </c>
      <c r="D54" s="22">
        <f t="shared" si="13"/>
        <v>90</v>
      </c>
      <c r="E54" s="22">
        <f t="shared" si="14"/>
        <v>229.8</v>
      </c>
      <c r="F54" s="23">
        <f t="shared" si="15"/>
        <v>3.5533333333333337</v>
      </c>
      <c r="G54" s="19"/>
      <c r="H54" s="20"/>
      <c r="I54" s="20"/>
      <c r="J54" s="20"/>
      <c r="K54" s="20"/>
      <c r="L54" s="19"/>
      <c r="M54" s="19"/>
    </row>
    <row r="55" spans="1:13" ht="19.95" customHeight="1" x14ac:dyDescent="0.3">
      <c r="A55" s="12" t="s">
        <v>33</v>
      </c>
      <c r="B55" s="22">
        <f t="shared" si="11"/>
        <v>344841.99618943367</v>
      </c>
      <c r="C55" s="22">
        <f t="shared" si="12"/>
        <v>286</v>
      </c>
      <c r="D55" s="22">
        <f t="shared" si="13"/>
        <v>90</v>
      </c>
      <c r="E55" s="22">
        <f t="shared" si="14"/>
        <v>196</v>
      </c>
      <c r="F55" s="23">
        <f t="shared" si="15"/>
        <v>3.1777777777777776</v>
      </c>
      <c r="G55" s="19"/>
      <c r="H55" s="20"/>
      <c r="I55" s="20"/>
      <c r="J55" s="20"/>
      <c r="K55" s="20"/>
      <c r="L55" s="19"/>
      <c r="M55" s="19"/>
    </row>
    <row r="56" spans="1:13" ht="19.95" customHeight="1" x14ac:dyDescent="0.3">
      <c r="A56" s="12" t="s">
        <v>34</v>
      </c>
      <c r="B56" s="22">
        <f t="shared" si="11"/>
        <v>319010.19574760704</v>
      </c>
      <c r="C56" s="22">
        <f t="shared" si="12"/>
        <v>249.60000000000002</v>
      </c>
      <c r="D56" s="22">
        <f t="shared" si="13"/>
        <v>90</v>
      </c>
      <c r="E56" s="22">
        <f t="shared" si="14"/>
        <v>159.60000000000002</v>
      </c>
      <c r="F56" s="23">
        <f t="shared" si="15"/>
        <v>2.7733333333333334</v>
      </c>
      <c r="G56" s="19"/>
      <c r="H56" s="20"/>
      <c r="I56" s="20"/>
      <c r="J56" s="20"/>
      <c r="K56" s="20"/>
      <c r="L56" s="19"/>
      <c r="M56" s="19"/>
    </row>
    <row r="57" spans="1:13" ht="19.95" customHeight="1" x14ac:dyDescent="0.3">
      <c r="A57" s="12" t="s">
        <v>35</v>
      </c>
      <c r="B57" s="22">
        <f t="shared" si="11"/>
        <v>284434.14276058774</v>
      </c>
      <c r="C57" s="22">
        <f t="shared" si="12"/>
        <v>209.95000000000002</v>
      </c>
      <c r="D57" s="22">
        <f t="shared" si="13"/>
        <v>90</v>
      </c>
      <c r="E57" s="22">
        <f t="shared" si="14"/>
        <v>119.95000000000002</v>
      </c>
      <c r="F57" s="23">
        <f t="shared" si="15"/>
        <v>2.3327777777777778</v>
      </c>
      <c r="G57" s="19"/>
      <c r="H57" s="20"/>
      <c r="I57" s="20"/>
      <c r="J57" s="20"/>
      <c r="K57" s="20"/>
      <c r="L57" s="19"/>
      <c r="M57" s="19"/>
    </row>
    <row r="58" spans="1:13" ht="19.95" customHeight="1" x14ac:dyDescent="0.3">
      <c r="A58" s="12" t="s">
        <v>36</v>
      </c>
      <c r="B58" s="22">
        <f t="shared" si="11"/>
        <v>238959.90396134078</v>
      </c>
      <c r="C58" s="22">
        <f t="shared" si="12"/>
        <v>166.39999999999998</v>
      </c>
      <c r="D58" s="22">
        <f t="shared" si="13"/>
        <v>90</v>
      </c>
      <c r="E58" s="22">
        <f t="shared" si="14"/>
        <v>76.399999999999977</v>
      </c>
      <c r="F58" s="23">
        <f t="shared" si="15"/>
        <v>1.8488888888888886</v>
      </c>
      <c r="G58" s="19"/>
      <c r="H58" s="20"/>
      <c r="I58" s="20"/>
      <c r="J58" s="20"/>
      <c r="K58" s="20"/>
      <c r="L58" s="19"/>
      <c r="M58" s="19"/>
    </row>
    <row r="59" spans="1:13" ht="19.95" customHeight="1" x14ac:dyDescent="0.3">
      <c r="A59" s="12" t="s">
        <v>37</v>
      </c>
      <c r="B59" s="22">
        <f t="shared" si="11"/>
        <v>180078.69012586668</v>
      </c>
      <c r="C59" s="22">
        <f t="shared" si="12"/>
        <v>118.3</v>
      </c>
      <c r="D59" s="22">
        <f t="shared" si="13"/>
        <v>90</v>
      </c>
      <c r="E59" s="22">
        <f t="shared" si="14"/>
        <v>28.299999999999997</v>
      </c>
      <c r="F59" s="23">
        <f t="shared" si="15"/>
        <v>1.3144444444444443</v>
      </c>
      <c r="G59" s="19"/>
      <c r="H59" s="20"/>
      <c r="I59" s="20"/>
      <c r="J59" s="20"/>
      <c r="K59" s="20"/>
      <c r="L59" s="19"/>
      <c r="M59" s="19"/>
    </row>
    <row r="60" spans="1:13" ht="19.95" customHeight="1" x14ac:dyDescent="0.3">
      <c r="A60" s="12" t="s">
        <v>38</v>
      </c>
      <c r="B60" s="22">
        <f t="shared" si="11"/>
        <v>104880.99534803226</v>
      </c>
      <c r="C60" s="22">
        <f t="shared" si="12"/>
        <v>65</v>
      </c>
      <c r="D60" s="22">
        <f t="shared" si="13"/>
        <v>90</v>
      </c>
      <c r="E60" s="22">
        <f t="shared" si="14"/>
        <v>-25</v>
      </c>
      <c r="F60" s="23">
        <f>C60/D60</f>
        <v>0.72222222222222221</v>
      </c>
      <c r="G60" s="19"/>
      <c r="H60" s="20"/>
      <c r="I60" s="20"/>
      <c r="J60" s="20"/>
      <c r="K60" s="20"/>
      <c r="L60" s="19"/>
      <c r="M60" s="19"/>
    </row>
    <row r="61" spans="1:13" ht="19.95" customHeight="1" x14ac:dyDescent="0.3">
      <c r="A61" s="12"/>
      <c r="B61" s="22"/>
      <c r="C61" s="22"/>
      <c r="D61" s="22"/>
      <c r="E61" s="22"/>
      <c r="F61" s="23"/>
      <c r="G61" s="19"/>
      <c r="H61" s="20"/>
      <c r="I61" s="20"/>
      <c r="J61" s="20"/>
      <c r="K61" s="20"/>
      <c r="L61" s="19"/>
      <c r="M61" s="19"/>
    </row>
    <row r="62" spans="1:13" ht="25.95" customHeight="1" x14ac:dyDescent="0.3">
      <c r="A62" s="4" t="s">
        <v>40</v>
      </c>
      <c r="B62" s="4"/>
      <c r="H62" s="20"/>
      <c r="I62" s="20"/>
      <c r="J62" s="20"/>
      <c r="K62" s="20"/>
    </row>
    <row r="63" spans="1:13" x14ac:dyDescent="0.3">
      <c r="A63" s="3" t="s">
        <v>41</v>
      </c>
      <c r="B63" s="7">
        <f>AVERAGE(B49:B60)</f>
        <v>313913.56631732301</v>
      </c>
      <c r="D63" s="29"/>
      <c r="E63" s="29"/>
      <c r="F63" s="29"/>
      <c r="G63" s="29"/>
      <c r="H63" s="29"/>
      <c r="I63" s="29"/>
      <c r="J63" s="29"/>
      <c r="K63" s="29"/>
      <c r="L63" s="29"/>
      <c r="M63" s="29"/>
    </row>
    <row r="64" spans="1:13" x14ac:dyDescent="0.3">
      <c r="A64" s="3" t="s">
        <v>42</v>
      </c>
      <c r="B64" s="7">
        <f>AVERAGE(E49:E60)</f>
        <v>197.13750000000002</v>
      </c>
    </row>
    <row r="65" spans="1:2" x14ac:dyDescent="0.3">
      <c r="A65" s="3" t="s">
        <v>43</v>
      </c>
      <c r="B65" s="7">
        <f>$B$7</f>
        <v>90</v>
      </c>
    </row>
    <row r="66" spans="1:2" x14ac:dyDescent="0.3">
      <c r="A66" s="3" t="s">
        <v>44</v>
      </c>
      <c r="B66" s="28">
        <f>AVERAGE(C49:C60)/B65</f>
        <v>3.1904166666666667</v>
      </c>
    </row>
    <row r="69" spans="1:2" x14ac:dyDescent="0.3">
      <c r="A69" s="4" t="s">
        <v>45</v>
      </c>
      <c r="B69" s="4"/>
    </row>
    <row r="71" spans="1:2" x14ac:dyDescent="0.3">
      <c r="A71" s="3" t="s">
        <v>46</v>
      </c>
      <c r="B71" s="5">
        <f>SUM(B15:B26)</f>
        <v>14339.4500176703</v>
      </c>
    </row>
    <row r="72" spans="1:2" x14ac:dyDescent="0.3">
      <c r="A72" s="3" t="s">
        <v>47</v>
      </c>
      <c r="B72" s="7">
        <f>B71*B65</f>
        <v>1290550.5015903271</v>
      </c>
    </row>
    <row r="73" spans="1:2" x14ac:dyDescent="0.3">
      <c r="A73" s="3" t="s">
        <v>48</v>
      </c>
      <c r="B73" s="7">
        <f>SUM(B49:B60)</f>
        <v>3766962.7958078762</v>
      </c>
    </row>
    <row r="74" spans="1:2" x14ac:dyDescent="0.3">
      <c r="A74" s="3" t="s">
        <v>49</v>
      </c>
      <c r="B74" s="7">
        <f>B73-B72</f>
        <v>2476412.2942175493</v>
      </c>
    </row>
  </sheetData>
  <phoneticPr fontId="6" type="noConversion"/>
  <conditionalFormatting sqref="B15:M27">
    <cfRule type="colorScale" priority="4">
      <colorScale>
        <cfvo type="min"/>
        <cfvo type="max"/>
        <color rgb="FFFCFCFF"/>
        <color rgb="FFC00000"/>
      </colorScale>
    </cfRule>
  </conditionalFormatting>
  <conditionalFormatting sqref="B32:M42">
    <cfRule type="colorScale" priority="3">
      <colorScale>
        <cfvo type="min"/>
        <cfvo type="max"/>
        <color rgb="FFFCFCFF"/>
        <color rgb="FF63BE7B"/>
      </colorScale>
    </cfRule>
  </conditionalFormatting>
  <conditionalFormatting sqref="H47:K62 B32:M44">
    <cfRule type="colorScale" priority="2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Cohort Analysis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Kacper</dc:creator>
  <cp:lastModifiedBy>Kacper Nowicki</cp:lastModifiedBy>
  <dcterms:created xsi:type="dcterms:W3CDTF">2026-03-05T01:43:29Z</dcterms:created>
  <dcterms:modified xsi:type="dcterms:W3CDTF">2026-04-23T08:18:23Z</dcterms:modified>
</cp:coreProperties>
</file>